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696\Documents\"/>
    </mc:Choice>
  </mc:AlternateContent>
  <xr:revisionPtr revIDLastSave="0" documentId="8_{4521A4C0-897A-4DCC-B49A-83FAB2A3B152}" xr6:coauthVersionLast="47" xr6:coauthVersionMax="47" xr10:uidLastSave="{00000000-0000-0000-0000-000000000000}"/>
  <bookViews>
    <workbookView xWindow="-110" yWindow="-110" windowWidth="19420" windowHeight="10300" xr2:uid="{2ABFF612-8A18-4396-A9F8-2B69EF32576F}"/>
  </bookViews>
  <sheets>
    <sheet name="Current Rate" sheetId="1" r:id="rId1"/>
    <sheet name="Card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J42" i="2"/>
  <c r="G42" i="2"/>
  <c r="H42" i="2" s="1"/>
  <c r="C42" i="2" s="1"/>
  <c r="J41" i="2"/>
  <c r="G41" i="2"/>
  <c r="H41" i="2" s="1"/>
  <c r="C41" i="2" s="1"/>
  <c r="J40" i="2"/>
  <c r="G40" i="2"/>
  <c r="H40" i="2" s="1"/>
  <c r="C40" i="2" s="1"/>
  <c r="J39" i="2"/>
  <c r="G39" i="2"/>
  <c r="H39" i="2" s="1"/>
  <c r="C39" i="2" s="1"/>
  <c r="J38" i="2"/>
  <c r="G38" i="2"/>
  <c r="H38" i="2" s="1"/>
  <c r="C38" i="2" s="1"/>
  <c r="J37" i="2"/>
  <c r="G37" i="2"/>
  <c r="H37" i="2" s="1"/>
  <c r="C37" i="2" s="1"/>
  <c r="J36" i="2"/>
  <c r="G36" i="2"/>
  <c r="H36" i="2" s="1"/>
  <c r="C36" i="2" s="1"/>
  <c r="J35" i="2"/>
  <c r="G35" i="2"/>
  <c r="H35" i="2" s="1"/>
  <c r="C35" i="2" s="1"/>
  <c r="J34" i="2"/>
  <c r="G34" i="2"/>
  <c r="H34" i="2" s="1"/>
  <c r="C34" i="2" s="1"/>
  <c r="J33" i="2"/>
  <c r="G33" i="2"/>
  <c r="H33" i="2" s="1"/>
  <c r="C33" i="2" s="1"/>
  <c r="J32" i="2"/>
  <c r="G32" i="2"/>
  <c r="H32" i="2" s="1"/>
  <c r="C32" i="2" s="1"/>
  <c r="J31" i="2"/>
  <c r="G31" i="2"/>
  <c r="H31" i="2" s="1"/>
  <c r="C31" i="2" s="1"/>
  <c r="J30" i="2"/>
  <c r="G30" i="2"/>
  <c r="H30" i="2" s="1"/>
  <c r="C30" i="2" s="1"/>
  <c r="J29" i="2"/>
  <c r="G29" i="2"/>
  <c r="H29" i="2" s="1"/>
  <c r="C29" i="2" s="1"/>
  <c r="J28" i="2"/>
  <c r="G28" i="2"/>
  <c r="H28" i="2" s="1"/>
  <c r="C28" i="2" s="1"/>
  <c r="J27" i="2"/>
  <c r="G27" i="2"/>
  <c r="H27" i="2" s="1"/>
  <c r="C27" i="2" s="1"/>
  <c r="J26" i="2"/>
  <c r="G26" i="2"/>
  <c r="H26" i="2" s="1"/>
  <c r="C26" i="2" s="1"/>
  <c r="J25" i="2"/>
  <c r="G25" i="2"/>
  <c r="H25" i="2" s="1"/>
  <c r="C25" i="2" s="1"/>
  <c r="J24" i="2"/>
  <c r="G24" i="2"/>
  <c r="H24" i="2" s="1"/>
  <c r="C24" i="2" s="1"/>
  <c r="J23" i="2"/>
  <c r="G23" i="2"/>
  <c r="H23" i="2" s="1"/>
  <c r="C23" i="2" s="1"/>
  <c r="J22" i="2"/>
  <c r="G22" i="2"/>
  <c r="H22" i="2" s="1"/>
  <c r="C22" i="2" s="1"/>
  <c r="J21" i="2"/>
  <c r="G21" i="2"/>
  <c r="H21" i="2" s="1"/>
  <c r="C21" i="2" s="1"/>
  <c r="J20" i="2"/>
  <c r="G20" i="2"/>
  <c r="H20" i="2" s="1"/>
  <c r="C20" i="2" s="1"/>
  <c r="J19" i="2"/>
  <c r="G19" i="2"/>
  <c r="H19" i="2" s="1"/>
  <c r="C19" i="2" s="1"/>
  <c r="J18" i="2"/>
  <c r="G18" i="2"/>
  <c r="H18" i="2" s="1"/>
  <c r="C18" i="2" s="1"/>
  <c r="J17" i="2"/>
  <c r="G17" i="2"/>
  <c r="H17" i="2" s="1"/>
  <c r="C17" i="2" s="1"/>
  <c r="J16" i="2"/>
  <c r="G16" i="2"/>
  <c r="H16" i="2" s="1"/>
  <c r="C16" i="2" s="1"/>
  <c r="J15" i="2"/>
  <c r="G15" i="2"/>
  <c r="H15" i="2" s="1"/>
  <c r="C15" i="2" s="1"/>
  <c r="J14" i="2"/>
  <c r="G14" i="2"/>
  <c r="H14" i="2" s="1"/>
  <c r="C14" i="2" s="1"/>
  <c r="J13" i="2"/>
  <c r="G13" i="2"/>
  <c r="H13" i="2" s="1"/>
  <c r="C13" i="2" s="1"/>
  <c r="J12" i="2"/>
  <c r="G12" i="2"/>
  <c r="H12" i="2" s="1"/>
  <c r="C12" i="2" s="1"/>
  <c r="J11" i="2"/>
  <c r="G11" i="2"/>
  <c r="H11" i="2" s="1"/>
  <c r="C11" i="2" s="1"/>
  <c r="J10" i="2"/>
  <c r="G10" i="2"/>
  <c r="H10" i="2" s="1"/>
  <c r="C10" i="2" s="1"/>
  <c r="J9" i="2"/>
  <c r="G9" i="2"/>
  <c r="H9" i="2" s="1"/>
  <c r="C9" i="2" s="1"/>
  <c r="J8" i="2"/>
  <c r="G8" i="2"/>
  <c r="H8" i="2" s="1"/>
  <c r="C8" i="2" s="1"/>
  <c r="J7" i="2"/>
  <c r="G7" i="2"/>
  <c r="H7" i="2" s="1"/>
  <c r="C7" i="2" s="1"/>
  <c r="J6" i="2"/>
  <c r="H6" i="2"/>
  <c r="P43" i="1"/>
  <c r="B43" i="1"/>
  <c r="T41" i="1"/>
  <c r="Q41" i="1"/>
  <c r="P41" i="1"/>
  <c r="S41" i="1" s="1"/>
  <c r="K41" i="1"/>
  <c r="J41" i="1"/>
  <c r="C41" i="1" s="1"/>
  <c r="H41" i="1"/>
  <c r="B41" i="1"/>
  <c r="L50" i="1" s="1"/>
  <c r="S39" i="1"/>
  <c r="P39" i="1"/>
  <c r="T39" i="1" s="1"/>
  <c r="K39" i="1"/>
  <c r="J39" i="1"/>
  <c r="B39" i="1" s="1"/>
  <c r="H39" i="1"/>
  <c r="C39" i="1"/>
  <c r="T37" i="1"/>
  <c r="Q37" i="1"/>
  <c r="P37" i="1"/>
  <c r="S37" i="1" s="1"/>
  <c r="K37" i="1"/>
  <c r="B37" i="1" s="1"/>
  <c r="J37" i="1"/>
  <c r="H37" i="1"/>
  <c r="C37" i="1"/>
  <c r="P35" i="1"/>
  <c r="Q35" i="1" s="1"/>
  <c r="K35" i="1"/>
  <c r="J35" i="1"/>
  <c r="H35" i="1"/>
  <c r="C35" i="1"/>
  <c r="B35" i="1"/>
  <c r="AB34" i="1"/>
  <c r="AA34" i="1"/>
  <c r="Y34" i="1"/>
  <c r="X34" i="1"/>
  <c r="S33" i="1"/>
  <c r="Q33" i="1"/>
  <c r="T33" i="1" s="1"/>
  <c r="P33" i="1"/>
  <c r="J33" i="1"/>
  <c r="C33" i="1" s="1"/>
  <c r="H33" i="1"/>
  <c r="K33" i="1" s="1"/>
  <c r="B33" i="1" s="1"/>
  <c r="L51" i="1" s="1"/>
  <c r="AA32" i="1"/>
  <c r="X32" i="1"/>
  <c r="AB32" i="1" s="1"/>
  <c r="S31" i="1"/>
  <c r="P31" i="1"/>
  <c r="T31" i="1" s="1"/>
  <c r="K31" i="1"/>
  <c r="J31" i="1"/>
  <c r="C31" i="1" s="1"/>
  <c r="H31" i="1"/>
  <c r="B31" i="1"/>
  <c r="AB30" i="1"/>
  <c r="Y30" i="1"/>
  <c r="X30" i="1"/>
  <c r="AA30" i="1" s="1"/>
  <c r="T29" i="1"/>
  <c r="Q29" i="1"/>
  <c r="P29" i="1"/>
  <c r="S29" i="1" s="1"/>
  <c r="K29" i="1"/>
  <c r="C29" i="1" s="1"/>
  <c r="L49" i="1" s="1"/>
  <c r="J29" i="1"/>
  <c r="H29" i="1"/>
  <c r="B29" i="1"/>
  <c r="X28" i="1"/>
  <c r="Y28" i="1" s="1"/>
  <c r="P27" i="1"/>
  <c r="Q27" i="1" s="1"/>
  <c r="T27" i="1" s="1"/>
  <c r="J27" i="1"/>
  <c r="H27" i="1"/>
  <c r="K27" i="1" s="1"/>
  <c r="B27" i="1" s="1"/>
  <c r="L52" i="1" s="1"/>
  <c r="C27" i="1"/>
  <c r="AB26" i="1"/>
  <c r="AA26" i="1"/>
  <c r="Y26" i="1"/>
  <c r="X26" i="1"/>
  <c r="T25" i="1"/>
  <c r="S25" i="1"/>
  <c r="Q25" i="1"/>
  <c r="P25" i="1"/>
  <c r="K25" i="1"/>
  <c r="C25" i="1" s="1"/>
  <c r="L48" i="1" s="1"/>
  <c r="J25" i="1"/>
  <c r="H25" i="1"/>
  <c r="B25" i="1"/>
  <c r="B16" i="1"/>
  <c r="S27" i="1" l="1"/>
  <c r="AA28" i="1"/>
  <c r="S35" i="1"/>
  <c r="AB28" i="1"/>
  <c r="Q31" i="1"/>
  <c r="Y32" i="1"/>
  <c r="T35" i="1"/>
  <c r="Q39" i="1"/>
</calcChain>
</file>

<file path=xl/sharedStrings.xml><?xml version="1.0" encoding="utf-8"?>
<sst xmlns="http://schemas.openxmlformats.org/spreadsheetml/2006/main" count="151" uniqueCount="103">
  <si>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</si>
  <si>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</si>
  <si>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</si>
  <si>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</si>
  <si>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</si>
  <si>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</si>
  <si>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</si>
  <si>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</si>
  <si>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</si>
  <si>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</si>
  <si>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</si>
  <si>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</si>
  <si>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</si>
  <si>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</si>
  <si>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</si>
  <si>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</si>
  <si>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</si>
  <si>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</si>
  <si>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</si>
  <si>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</si>
  <si>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</si>
  <si>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</si>
  <si>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</si>
  <si>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</si>
  <si>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</si>
  <si>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</si>
  <si>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</si>
  <si>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</si>
  <si>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</si>
  <si>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</si>
  <si>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</si>
  <si>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</si>
  <si>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</si>
  <si>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</si>
  <si>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</si>
  <si>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</si>
  <si>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</si>
  <si>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</si>
  <si>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</si>
  <si>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</si>
  <si>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</si>
  <si>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</si>
  <si>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</si>
  <si>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</si>
  <si>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</si>
  <si>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</si>
  <si>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</si>
  <si>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</si>
  <si>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</si>
  <si>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</si>
  <si>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</si>
  <si>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</si>
  <si>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</si>
  <si>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</si>
  <si>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</si>
  <si>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I&amp;E CLOSE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</si>
  <si>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</si>
  <si>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</si>
  <si>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</si>
  <si>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</si>
  <si>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</si>
  <si>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</si>
  <si>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</si>
  <si>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</si>
  <si>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</si>
  <si>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</si>
  <si>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</si>
  <si>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</si>
  <si>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</si>
  <si>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</si>
  <si>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</si>
  <si>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</si>
  <si>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</si>
  <si>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</si>
  <si>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</si>
  <si>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</si>
  <si>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</si>
  <si>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</si>
  <si>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</si>
  <si>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</si>
  <si>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</si>
  <si>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</si>
  <si>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</si>
  <si>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</si>
  <si>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</si>
  <si>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</si>
  <si>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</si>
  <si>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</si>
  <si>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</si>
  <si>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</si>
  <si>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</si>
  <si>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</si>
  <si>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</si>
  <si>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</si>
  <si>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</si>
  <si>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</si>
  <si>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</si>
  <si>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</si>
  <si>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</si>
  <si>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</si>
  <si>
    <t>STANBIC BANK IBTC</t>
  </si>
  <si>
    <t>Stanbic IBTC BANK BID</t>
  </si>
  <si>
    <t>Stanbic IBTC BANK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</si>
</sst>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0E55A-8EA7-4B91-9524-A3F712BFACF7}">
  <dimension ref="A1:AI93"/>
  <sheetViews>
    <sheetView tabSelected="1" workbookViewId="0">
      <selection activeCell="F23" sqref="F23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2.26953125" style="4" bestFit="1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100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45615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101</v>
      </c>
      <c r="C20" s="10" t="s">
        <v>102</v>
      </c>
      <c r="D20" s="10"/>
      <c r="E20" s="10"/>
      <c r="F20" s="33"/>
      <c r="G20" s="34"/>
      <c r="H20" s="35"/>
      <c r="I20" s="36"/>
      <c r="J20" s="10" t="s">
        <v>101</v>
      </c>
      <c r="K20" s="10" t="s">
        <v>102</v>
      </c>
      <c r="L20" s="2"/>
      <c r="M20" s="2"/>
      <c r="O20" s="33"/>
      <c r="P20" s="34"/>
      <c r="Q20" s="35"/>
      <c r="R20" s="36"/>
      <c r="S20" s="10" t="s">
        <v>12</v>
      </c>
      <c r="T20" s="10" t="s">
        <v>13</v>
      </c>
      <c r="U20" s="2"/>
      <c r="V20" s="2"/>
      <c r="W20" s="37" t="s">
        <v>14</v>
      </c>
      <c r="X20" s="37"/>
      <c r="Y20" s="37"/>
      <c r="AA20" s="38" t="s">
        <v>15</v>
      </c>
      <c r="AB20" s="38" t="s">
        <v>16</v>
      </c>
      <c r="AC20" s="38"/>
      <c r="AD20" s="38" t="s">
        <v>17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18</v>
      </c>
      <c r="G22" s="40"/>
      <c r="H22" s="41"/>
      <c r="I22" s="16"/>
      <c r="J22" s="40"/>
      <c r="K22" s="45"/>
      <c r="L22" s="41"/>
      <c r="M22" s="41"/>
      <c r="O22" s="39" t="s">
        <v>18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19</v>
      </c>
      <c r="B23" s="8">
        <v>1640</v>
      </c>
      <c r="C23" s="8">
        <v>1690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20</v>
      </c>
      <c r="C24" s="8"/>
      <c r="D24" s="8"/>
      <c r="E24" s="8"/>
      <c r="F24" s="41"/>
      <c r="G24" s="41" t="s">
        <v>21</v>
      </c>
      <c r="H24" s="8"/>
      <c r="I24" s="8"/>
      <c r="J24" s="45"/>
      <c r="K24" s="45"/>
      <c r="L24" s="8"/>
      <c r="M24" s="8"/>
      <c r="N24" s="48"/>
      <c r="O24" s="41"/>
      <c r="P24" s="41" t="s">
        <v>21</v>
      </c>
      <c r="Q24" s="8"/>
      <c r="R24" s="8"/>
      <c r="S24" s="45"/>
      <c r="T24" s="45"/>
      <c r="U24" s="8"/>
      <c r="V24" s="8"/>
      <c r="W24" s="4" t="s">
        <v>19</v>
      </c>
      <c r="Y24" s="49">
        <v>1690</v>
      </c>
      <c r="Z24" s="19"/>
      <c r="AA24" s="50">
        <v>1690</v>
      </c>
      <c r="AB24" s="49">
        <v>1690</v>
      </c>
      <c r="AD24" s="4" t="s">
        <v>22</v>
      </c>
    </row>
    <row r="25" spans="1:35" ht="14" x14ac:dyDescent="0.3">
      <c r="A25" s="2" t="s">
        <v>23</v>
      </c>
      <c r="B25" s="8">
        <f>B23*(J25-0.0075)</f>
        <v>1688.0519999999999</v>
      </c>
      <c r="C25" s="8">
        <f>+C23*(K25-0.0055)</f>
        <v>1810.4969999999998</v>
      </c>
      <c r="D25" s="8"/>
      <c r="E25" s="8"/>
      <c r="F25" s="51" t="s">
        <v>24</v>
      </c>
      <c r="G25" s="52">
        <v>1.0568</v>
      </c>
      <c r="H25" s="53">
        <f>+G25+0.03</f>
        <v>1.0868</v>
      </c>
      <c r="I25" s="53"/>
      <c r="J25" s="45">
        <f>+(G25-($J$17/10000))+0</f>
        <v>1.0367999999999999</v>
      </c>
      <c r="K25" s="45">
        <f>+(G25+($K$17/10000))+0</f>
        <v>1.0768</v>
      </c>
      <c r="L25" s="8" t="s">
        <v>25</v>
      </c>
      <c r="M25" s="54"/>
      <c r="N25" s="48"/>
      <c r="O25" s="51" t="s">
        <v>24</v>
      </c>
      <c r="P25" s="52">
        <f>G25</f>
        <v>1.0568</v>
      </c>
      <c r="Q25" s="53">
        <f>+P25+0.03</f>
        <v>1.0868</v>
      </c>
      <c r="R25" s="53"/>
      <c r="S25" s="45">
        <f>+(P25-($S$17/10000))+0</f>
        <v>1.0267999999999999</v>
      </c>
      <c r="T25" s="45">
        <f>+(P25+($T$17/10000))+0</f>
        <v>1.0868</v>
      </c>
      <c r="U25" s="8" t="s">
        <v>25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26</v>
      </c>
      <c r="X26" s="58">
        <f>G25+0.006</f>
        <v>1.0628</v>
      </c>
      <c r="Y26" s="49">
        <f>$Y$24*X26</f>
        <v>1796.1319999999998</v>
      </c>
      <c r="Z26" s="19"/>
      <c r="AA26" s="56">
        <f>$AA$24*X26</f>
        <v>1796.1319999999998</v>
      </c>
      <c r="AB26" s="56">
        <f>$AB$24*X26</f>
        <v>1796.1319999999998</v>
      </c>
      <c r="AD26" s="4" t="s">
        <v>22</v>
      </c>
    </row>
    <row r="27" spans="1:35" ht="14" x14ac:dyDescent="0.3">
      <c r="A27" s="2" t="s">
        <v>27</v>
      </c>
      <c r="B27" s="8">
        <f>+B23/K27</f>
        <v>10.458516676232383</v>
      </c>
      <c r="C27" s="8">
        <f>+C23/J27</f>
        <v>11.132336473223107</v>
      </c>
      <c r="D27" s="23"/>
      <c r="E27" s="59"/>
      <c r="F27" s="51" t="s">
        <v>28</v>
      </c>
      <c r="G27" s="52">
        <v>153.81</v>
      </c>
      <c r="H27" s="53">
        <f>+G27+1</f>
        <v>154.81</v>
      </c>
      <c r="I27" s="17"/>
      <c r="J27" s="8">
        <f>+(G27-($J$17/100))+0</f>
        <v>151.81</v>
      </c>
      <c r="K27" s="8">
        <f>+(H27+($K$17/100))-0</f>
        <v>156.81</v>
      </c>
      <c r="L27" s="16" t="s">
        <v>29</v>
      </c>
      <c r="M27" s="16"/>
      <c r="O27" s="51" t="s">
        <v>28</v>
      </c>
      <c r="P27" s="52">
        <f t="shared" ref="P27:P43" si="0">G27</f>
        <v>153.81</v>
      </c>
      <c r="Q27" s="53">
        <f>+P27+1</f>
        <v>154.81</v>
      </c>
      <c r="R27" s="17"/>
      <c r="S27" s="8">
        <f>+(P27-($S$17/100))+0</f>
        <v>150.81</v>
      </c>
      <c r="T27" s="8">
        <f>+(Q27+($T$17/100))-0</f>
        <v>157.81</v>
      </c>
      <c r="U27" s="16" t="s">
        <v>29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30</v>
      </c>
      <c r="X28" s="60">
        <f>G29+0.006</f>
        <v>1.2959000000000001</v>
      </c>
      <c r="Y28" s="49">
        <f>$Y$24*X28</f>
        <v>2190.0709999999999</v>
      </c>
      <c r="Z28" s="19"/>
      <c r="AA28" s="56">
        <f>$AA$24*X28</f>
        <v>2190.0709999999999</v>
      </c>
      <c r="AB28" s="56">
        <f>$AB$24*X28</f>
        <v>2190.0709999999999</v>
      </c>
      <c r="AC28" s="42"/>
      <c r="AD28" s="4" t="s">
        <v>22</v>
      </c>
    </row>
    <row r="29" spans="1:35" ht="14" x14ac:dyDescent="0.3">
      <c r="A29" s="2" t="s">
        <v>30</v>
      </c>
      <c r="B29" s="16">
        <f>+B23*(J29-0.0075)</f>
        <v>2070.3359999999998</v>
      </c>
      <c r="C29" s="16">
        <f>+C23*(K29-0.0055)</f>
        <v>2204.4360000000001</v>
      </c>
      <c r="D29" s="16"/>
      <c r="E29" s="8"/>
      <c r="F29" s="41" t="s">
        <v>31</v>
      </c>
      <c r="G29" s="52">
        <v>1.2899</v>
      </c>
      <c r="H29" s="53">
        <f>+G29+0.03</f>
        <v>1.3199000000000001</v>
      </c>
      <c r="I29" s="53"/>
      <c r="J29" s="45">
        <f>+(G29-($J$17/10000))+0</f>
        <v>1.2699</v>
      </c>
      <c r="K29" s="45">
        <f>+(G29+($K$17/10000))-0</f>
        <v>1.3099000000000001</v>
      </c>
      <c r="L29" s="16" t="s">
        <v>32</v>
      </c>
      <c r="M29" s="16"/>
      <c r="N29" s="48"/>
      <c r="O29" s="41" t="s">
        <v>31</v>
      </c>
      <c r="P29" s="52">
        <f t="shared" si="0"/>
        <v>1.2899</v>
      </c>
      <c r="Q29" s="53">
        <f>+P29+0.03</f>
        <v>1.3199000000000001</v>
      </c>
      <c r="R29" s="53"/>
      <c r="S29" s="45">
        <f>+(P29-($S$17/10000))+0</f>
        <v>1.2599</v>
      </c>
      <c r="T29" s="45">
        <f>+(P29+($T$17/10000))-0</f>
        <v>1.3199000000000001</v>
      </c>
      <c r="U29" s="16" t="s">
        <v>32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33</v>
      </c>
      <c r="X30" s="60">
        <f>G31-0.006</f>
        <v>0.86729999999999996</v>
      </c>
      <c r="Y30" s="49">
        <f>$Y$24/X30</f>
        <v>1948.5760405857259</v>
      </c>
      <c r="Z30" s="19"/>
      <c r="AA30" s="56">
        <f>$AA$24/X30</f>
        <v>1948.5760405857259</v>
      </c>
      <c r="AB30" s="56">
        <f>$AB$24/X30</f>
        <v>1948.5760405857259</v>
      </c>
      <c r="AC30" s="63"/>
      <c r="AD30" s="4" t="s">
        <v>22</v>
      </c>
      <c r="AE30" s="48"/>
      <c r="AF30" s="48"/>
      <c r="AG30" s="48"/>
      <c r="AH30" s="48"/>
      <c r="AI30" s="48"/>
    </row>
    <row r="31" spans="1:35" ht="14" x14ac:dyDescent="0.3">
      <c r="A31" s="2" t="s">
        <v>33</v>
      </c>
      <c r="B31" s="16">
        <f>+B23/K31</f>
        <v>1835.8893988581665</v>
      </c>
      <c r="C31" s="16">
        <f>+C23/J31</f>
        <v>1980.5461150826206</v>
      </c>
      <c r="D31" s="16"/>
      <c r="E31" s="8"/>
      <c r="F31" s="41" t="s">
        <v>34</v>
      </c>
      <c r="G31" s="52">
        <v>0.87329999999999997</v>
      </c>
      <c r="H31" s="53">
        <f>+G31+0.04</f>
        <v>0.9133</v>
      </c>
      <c r="I31" s="53"/>
      <c r="J31" s="45">
        <f>+(G31-($J$17/10000))+0</f>
        <v>0.85329999999999995</v>
      </c>
      <c r="K31" s="45">
        <f>+(G31+($K$17/10000))-0</f>
        <v>0.89329999999999998</v>
      </c>
      <c r="L31" s="16" t="s">
        <v>35</v>
      </c>
      <c r="M31" s="16"/>
      <c r="N31" s="48"/>
      <c r="O31" s="41" t="s">
        <v>34</v>
      </c>
      <c r="P31" s="52">
        <f t="shared" si="0"/>
        <v>0.87329999999999997</v>
      </c>
      <c r="Q31" s="53">
        <f>+P31+0.04</f>
        <v>0.9133</v>
      </c>
      <c r="R31" s="53"/>
      <c r="S31" s="45">
        <f>+(P31-($S$17/10000))+0</f>
        <v>0.84329999999999994</v>
      </c>
      <c r="T31" s="45">
        <f>+(P31+($T$17/10000))-0</f>
        <v>0.90329999999999999</v>
      </c>
      <c r="U31" s="16" t="s">
        <v>35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36</v>
      </c>
      <c r="X32" s="60">
        <f>G33-0.07</f>
        <v>17.338999999999999</v>
      </c>
      <c r="Y32" s="49">
        <f>$Y$24/X32</f>
        <v>97.468135417267433</v>
      </c>
      <c r="Z32" s="19"/>
      <c r="AA32" s="56">
        <f>$AA$24/X32</f>
        <v>97.468135417267433</v>
      </c>
      <c r="AB32" s="56">
        <f>$AB$24/X32</f>
        <v>97.468135417267433</v>
      </c>
      <c r="AC32" s="65"/>
      <c r="AD32" s="4" t="s">
        <v>22</v>
      </c>
      <c r="AE32" s="48"/>
      <c r="AF32" s="48"/>
      <c r="AG32" s="48"/>
      <c r="AH32" s="48"/>
      <c r="AI32" s="48"/>
    </row>
    <row r="33" spans="1:35" ht="14" x14ac:dyDescent="0.3">
      <c r="A33" s="2" t="s">
        <v>36</v>
      </c>
      <c r="B33" s="16">
        <f>+B23/K33</f>
        <v>93.612649123808438</v>
      </c>
      <c r="C33" s="16">
        <f>+C23/J33</f>
        <v>97.665279704114667</v>
      </c>
      <c r="D33" s="16"/>
      <c r="E33" s="8"/>
      <c r="F33" s="66" t="s">
        <v>37</v>
      </c>
      <c r="G33" s="52">
        <v>17.408999999999999</v>
      </c>
      <c r="H33" s="53">
        <f>+G33+0.04</f>
        <v>17.448999999999998</v>
      </c>
      <c r="I33" s="67"/>
      <c r="J33" s="45">
        <f>+(G33-($J$17/10000))-0.085</f>
        <v>17.303999999999998</v>
      </c>
      <c r="K33" s="45">
        <f>+(H33+($K$17/10000))+0.05</f>
        <v>17.518999999999998</v>
      </c>
      <c r="L33" s="41" t="s">
        <v>38</v>
      </c>
      <c r="M33" s="41"/>
      <c r="N33" s="48"/>
      <c r="O33" s="66" t="s">
        <v>37</v>
      </c>
      <c r="P33" s="52">
        <f t="shared" si="0"/>
        <v>17.408999999999999</v>
      </c>
      <c r="Q33" s="53">
        <f>+P33+0.04</f>
        <v>17.448999999999998</v>
      </c>
      <c r="R33" s="67"/>
      <c r="S33" s="45">
        <f>+(P33-($S$17/10000))-0.085</f>
        <v>17.293999999999997</v>
      </c>
      <c r="T33" s="45">
        <f>+(Q33+($T$17/10000))+0.05</f>
        <v>17.529</v>
      </c>
      <c r="U33" s="41" t="s">
        <v>38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39</v>
      </c>
      <c r="X34" s="60">
        <f>G37-0.006</f>
        <v>1.3833</v>
      </c>
      <c r="Y34" s="49">
        <f>$Y$24/X34</f>
        <v>1221.7161859321911</v>
      </c>
      <c r="Z34" s="19"/>
      <c r="AA34" s="56">
        <f>$AA$24/X34</f>
        <v>1221.7161859321911</v>
      </c>
      <c r="AB34" s="56">
        <f>$AB$24/X34</f>
        <v>1221.7161859321911</v>
      </c>
      <c r="AC34" s="48"/>
      <c r="AD34" s="4" t="s">
        <v>22</v>
      </c>
      <c r="AE34" s="48"/>
      <c r="AF34" s="48"/>
      <c r="AG34" s="48"/>
      <c r="AH34" s="48"/>
      <c r="AI34" s="48"/>
    </row>
    <row r="35" spans="1:35" ht="14" x14ac:dyDescent="0.3">
      <c r="A35" s="2" t="s">
        <v>40</v>
      </c>
      <c r="B35" s="16">
        <f>+B23/K35</f>
        <v>236.25336733076912</v>
      </c>
      <c r="C35" s="16">
        <f>+C23/J35</f>
        <v>244.86720663025048</v>
      </c>
      <c r="D35" s="16"/>
      <c r="E35" s="8"/>
      <c r="F35" s="66" t="s">
        <v>41</v>
      </c>
      <c r="G35" s="52">
        <v>6.9217000000000004</v>
      </c>
      <c r="H35" s="53">
        <f>+G35+0.04</f>
        <v>6.9617000000000004</v>
      </c>
      <c r="I35" s="67"/>
      <c r="J35" s="45">
        <f>+(G35-($J$17/10000))-0</f>
        <v>6.9017000000000008</v>
      </c>
      <c r="K35" s="45">
        <f>+(G35+($K$17/10000))-0</f>
        <v>6.9417</v>
      </c>
      <c r="L35" s="16" t="s">
        <v>42</v>
      </c>
      <c r="M35" s="16"/>
      <c r="N35" s="48"/>
      <c r="O35" s="66" t="s">
        <v>41</v>
      </c>
      <c r="P35" s="52">
        <f t="shared" si="0"/>
        <v>6.9217000000000004</v>
      </c>
      <c r="Q35" s="53">
        <f>+P35+0.04</f>
        <v>6.9617000000000004</v>
      </c>
      <c r="R35" s="67"/>
      <c r="S35" s="45">
        <f>+(P35-($S$17/10000))-0</f>
        <v>6.8917000000000002</v>
      </c>
      <c r="T35" s="45">
        <f>+(P35+($T$17/10000))-0</f>
        <v>6.9517000000000007</v>
      </c>
      <c r="U35" s="16" t="s">
        <v>42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39</v>
      </c>
      <c r="B37" s="16">
        <f>+B23/K37</f>
        <v>1163.6982899311715</v>
      </c>
      <c r="C37" s="16">
        <f>+C23/J37</f>
        <v>1234.2072591835245</v>
      </c>
      <c r="D37" s="16"/>
      <c r="E37" s="8"/>
      <c r="F37" s="66" t="s">
        <v>43</v>
      </c>
      <c r="G37" s="52">
        <v>1.3893</v>
      </c>
      <c r="H37" s="53">
        <f>+G37+0.04</f>
        <v>1.4293</v>
      </c>
      <c r="I37" s="69"/>
      <c r="J37" s="45">
        <f>+(G37-($J$17/10000))-0</f>
        <v>1.3693</v>
      </c>
      <c r="K37" s="45">
        <f>+(G37+($K$17/10000))-0</f>
        <v>1.4093</v>
      </c>
      <c r="L37" s="16" t="s">
        <v>44</v>
      </c>
      <c r="M37" s="16"/>
      <c r="N37" s="48"/>
      <c r="O37" s="66" t="s">
        <v>43</v>
      </c>
      <c r="P37" s="52">
        <f t="shared" si="0"/>
        <v>1.3893</v>
      </c>
      <c r="Q37" s="53">
        <f>+P37+0.04</f>
        <v>1.4293</v>
      </c>
      <c r="R37" s="69"/>
      <c r="S37" s="45">
        <f>+(P37-($S$17/10000))-0</f>
        <v>1.3593</v>
      </c>
      <c r="T37" s="45">
        <f>+(P37+($T$17/10000))-0</f>
        <v>1.4193</v>
      </c>
      <c r="U37" s="16" t="s">
        <v>44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45</v>
      </c>
      <c r="B39" s="8">
        <f>+B23*J39</f>
        <v>1055.5039999999999</v>
      </c>
      <c r="C39" s="8">
        <f>+C23*K39</f>
        <v>1155.2839999999999</v>
      </c>
      <c r="D39" s="8"/>
      <c r="E39" s="8"/>
      <c r="F39" s="66" t="s">
        <v>46</v>
      </c>
      <c r="G39" s="52">
        <v>0.66359999999999997</v>
      </c>
      <c r="H39" s="53">
        <f>+G39+0.04</f>
        <v>0.7036</v>
      </c>
      <c r="I39" s="67"/>
      <c r="J39" s="45">
        <f>+(G39-($J$17/10000))+0</f>
        <v>0.64359999999999995</v>
      </c>
      <c r="K39" s="45">
        <f>+(G39+($K$17/10000))-0</f>
        <v>0.68359999999999999</v>
      </c>
      <c r="L39" s="8" t="s">
        <v>47</v>
      </c>
      <c r="M39" s="8"/>
      <c r="N39" s="48"/>
      <c r="O39" s="66" t="s">
        <v>46</v>
      </c>
      <c r="P39" s="52">
        <f t="shared" si="0"/>
        <v>0.66359999999999997</v>
      </c>
      <c r="Q39" s="53">
        <f>+P39+0.04</f>
        <v>0.7036</v>
      </c>
      <c r="R39" s="67"/>
      <c r="S39" s="45">
        <f>+(P39-($S$17/10000))+0</f>
        <v>0.63359999999999994</v>
      </c>
      <c r="T39" s="45">
        <f>+(P39+($T$17/10000))-0</f>
        <v>0.69359999999999999</v>
      </c>
      <c r="U39" s="8" t="s">
        <v>47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48</v>
      </c>
      <c r="B41" s="16">
        <f>+B23/K41</f>
        <v>227.76196097493229</v>
      </c>
      <c r="C41" s="8">
        <f>+C23/J41</f>
        <v>236.0170379163466</v>
      </c>
      <c r="D41" s="8"/>
      <c r="E41" s="8"/>
      <c r="F41" s="66" t="s">
        <v>49</v>
      </c>
      <c r="G41" s="52">
        <v>7.1805000000000003</v>
      </c>
      <c r="H41" s="53">
        <f>+G41+0.04</f>
        <v>7.2205000000000004</v>
      </c>
      <c r="I41" s="67"/>
      <c r="J41" s="23">
        <f>+(G41-($J$17/10000))+0</f>
        <v>7.1605000000000008</v>
      </c>
      <c r="K41" s="23">
        <f>+(G41+($K$17/10000))-0</f>
        <v>7.2004999999999999</v>
      </c>
      <c r="L41" s="8" t="s">
        <v>50</v>
      </c>
      <c r="M41" s="8"/>
      <c r="N41" s="48"/>
      <c r="O41" s="66" t="s">
        <v>49</v>
      </c>
      <c r="P41" s="52">
        <f t="shared" si="0"/>
        <v>7.1805000000000003</v>
      </c>
      <c r="Q41" s="53">
        <f>+P41+0.04</f>
        <v>7.2205000000000004</v>
      </c>
      <c r="R41" s="67"/>
      <c r="S41" s="23">
        <f>+(P41-($S$17/10000))+0</f>
        <v>7.1505000000000001</v>
      </c>
      <c r="T41" s="23">
        <f>+(P41+($T$17/10000))-0</f>
        <v>7.2105000000000006</v>
      </c>
      <c r="U41" s="8" t="s">
        <v>50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51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52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19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26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30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53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36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27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54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55</v>
      </c>
      <c r="K56" s="91">
        <v>1690.37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1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FCCD4-19E8-4DE5-86D6-8B0559BDA06E}">
  <dimension ref="B3:AB43"/>
  <sheetViews>
    <sheetView workbookViewId="0">
      <selection sqref="A1:XFD1048576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56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57</v>
      </c>
      <c r="G4" s="113"/>
    </row>
    <row r="5" spans="2:13" ht="13.5" customHeight="1" x14ac:dyDescent="0.35">
      <c r="C5" s="114"/>
      <c r="D5" s="115"/>
      <c r="E5" s="112"/>
      <c r="F5" s="116" t="s">
        <v>58</v>
      </c>
      <c r="G5" s="116" t="s">
        <v>59</v>
      </c>
      <c r="H5" s="112" t="s">
        <v>60</v>
      </c>
      <c r="I5" s="112" t="s">
        <v>61</v>
      </c>
    </row>
    <row r="6" spans="2:13" ht="15.5" x14ac:dyDescent="0.35">
      <c r="B6" s="117" t="s">
        <v>62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(I6-D6)/I6</f>
        <v>-1.419607843137255</v>
      </c>
      <c r="K6" s="124"/>
    </row>
    <row r="7" spans="2:13" ht="15.5" x14ac:dyDescent="0.35">
      <c r="B7" s="117" t="s">
        <v>63</v>
      </c>
      <c r="C7" s="125">
        <f>H7</f>
        <v>0.90114445345588901</v>
      </c>
      <c r="D7" s="126">
        <v>1.0827</v>
      </c>
      <c r="E7" s="127"/>
      <c r="F7" s="128">
        <v>2.7E-2</v>
      </c>
      <c r="G7" s="129">
        <f>+D7+F7</f>
        <v>1.1096999999999999</v>
      </c>
      <c r="H7" s="130">
        <f>1/G7</f>
        <v>0.90114445345588901</v>
      </c>
      <c r="I7" s="130">
        <v>1.1924999999999999</v>
      </c>
      <c r="J7" s="123">
        <f t="shared" ref="J7:J43" si="0">(I7-D7)/I7</f>
        <v>9.2075471698113129E-2</v>
      </c>
      <c r="K7" s="124"/>
      <c r="M7" s="131"/>
    </row>
    <row r="8" spans="2:13" ht="15.5" x14ac:dyDescent="0.35">
      <c r="B8" s="117" t="s">
        <v>64</v>
      </c>
      <c r="C8" s="118">
        <f>H8</f>
        <v>150.08000000000001</v>
      </c>
      <c r="D8" s="126">
        <v>152.08000000000001</v>
      </c>
      <c r="E8" s="127"/>
      <c r="F8" s="128">
        <v>2</v>
      </c>
      <c r="G8" s="129">
        <f>+D8-F8</f>
        <v>150.08000000000001</v>
      </c>
      <c r="H8" s="132">
        <f>G8</f>
        <v>150.08000000000001</v>
      </c>
      <c r="I8" s="132">
        <v>104.06</v>
      </c>
      <c r="J8" s="123">
        <f t="shared" si="0"/>
        <v>-0.46146453968864126</v>
      </c>
      <c r="K8" s="124"/>
      <c r="M8" s="133"/>
    </row>
    <row r="9" spans="2:13" ht="15.5" x14ac:dyDescent="0.35">
      <c r="B9" s="117" t="s">
        <v>65</v>
      </c>
      <c r="C9" s="125">
        <f t="shared" ref="C9:C30" si="1">H9</f>
        <v>0.75751836982046816</v>
      </c>
      <c r="D9" s="126">
        <v>1.2981</v>
      </c>
      <c r="E9" s="127"/>
      <c r="F9" s="128">
        <v>2.1999999999999999E-2</v>
      </c>
      <c r="G9" s="129">
        <f>D9+F9</f>
        <v>1.3201000000000001</v>
      </c>
      <c r="H9" s="132">
        <f>1/G9</f>
        <v>0.75751836982046816</v>
      </c>
      <c r="I9" s="132">
        <v>1.3365</v>
      </c>
      <c r="J9" s="123">
        <f t="shared" si="0"/>
        <v>2.8731762065095392E-2</v>
      </c>
      <c r="K9" s="124"/>
    </row>
    <row r="10" spans="2:13" ht="15.5" x14ac:dyDescent="0.35">
      <c r="B10" s="117" t="s">
        <v>66</v>
      </c>
      <c r="C10" s="125">
        <f t="shared" si="1"/>
        <v>0.84209999999999996</v>
      </c>
      <c r="D10" s="126">
        <v>0.86709999999999998</v>
      </c>
      <c r="E10" s="127"/>
      <c r="F10" s="128">
        <v>2.5000000000000001E-2</v>
      </c>
      <c r="G10" s="129">
        <f>D10-F10</f>
        <v>0.84209999999999996</v>
      </c>
      <c r="H10" s="132">
        <f t="shared" ref="H10:H43" si="2">G10</f>
        <v>0.84209999999999996</v>
      </c>
      <c r="I10" s="132">
        <v>0.90620000000000001</v>
      </c>
      <c r="J10" s="123">
        <f>(I10-D10)/I10</f>
        <v>4.3147208121827436E-2</v>
      </c>
      <c r="K10" s="124"/>
    </row>
    <row r="11" spans="2:13" ht="15.5" x14ac:dyDescent="0.35">
      <c r="B11" s="117" t="s">
        <v>67</v>
      </c>
      <c r="C11" s="125">
        <f>H11</f>
        <v>17.4938</v>
      </c>
      <c r="D11" s="126">
        <v>17.6738</v>
      </c>
      <c r="E11" s="127"/>
      <c r="F11" s="128">
        <v>0.18</v>
      </c>
      <c r="G11" s="129">
        <f>D11-F11</f>
        <v>17.4938</v>
      </c>
      <c r="H11" s="132">
        <f t="shared" si="2"/>
        <v>17.4938</v>
      </c>
      <c r="I11" s="132">
        <v>15.200200000000001</v>
      </c>
      <c r="J11" s="123">
        <f t="shared" si="0"/>
        <v>-0.16273470085919917</v>
      </c>
      <c r="K11" s="124"/>
    </row>
    <row r="12" spans="2:13" ht="15.5" x14ac:dyDescent="0.35">
      <c r="B12" s="117" t="s">
        <v>68</v>
      </c>
      <c r="C12" s="125">
        <f t="shared" si="1"/>
        <v>6.7967000000000004</v>
      </c>
      <c r="D12" s="126">
        <v>6.8917000000000002</v>
      </c>
      <c r="E12" s="134"/>
      <c r="F12" s="128">
        <v>9.5000000000000001E-2</v>
      </c>
      <c r="G12" s="129">
        <f>D12-F12</f>
        <v>6.7967000000000004</v>
      </c>
      <c r="H12" s="132">
        <f t="shared" si="2"/>
        <v>6.7967000000000004</v>
      </c>
      <c r="I12" s="132">
        <v>6.2423999999999999</v>
      </c>
      <c r="J12" s="123">
        <f t="shared" si="0"/>
        <v>-0.10401448160963736</v>
      </c>
      <c r="K12" s="135"/>
    </row>
    <row r="13" spans="2:13" ht="15.5" x14ac:dyDescent="0.35">
      <c r="B13" s="117" t="s">
        <v>69</v>
      </c>
      <c r="C13" s="136">
        <f>H13</f>
        <v>1.3576000000000001</v>
      </c>
      <c r="D13" s="126">
        <v>1.3846000000000001</v>
      </c>
      <c r="E13" s="134"/>
      <c r="F13" s="134">
        <v>2.7E-2</v>
      </c>
      <c r="G13" s="136">
        <f>D13-F13</f>
        <v>1.3576000000000001</v>
      </c>
      <c r="H13" s="132">
        <f t="shared" si="2"/>
        <v>1.3576000000000001</v>
      </c>
      <c r="I13" s="132">
        <v>1.3007</v>
      </c>
      <c r="J13" s="137">
        <f t="shared" si="0"/>
        <v>-6.4503728761436216E-2</v>
      </c>
      <c r="K13" s="124"/>
    </row>
    <row r="14" spans="2:13" ht="15.5" x14ac:dyDescent="0.35">
      <c r="B14" s="117" t="s">
        <v>70</v>
      </c>
      <c r="C14" s="125">
        <f t="shared" si="1"/>
        <v>1.4637002341920373</v>
      </c>
      <c r="D14" s="126">
        <v>0.66320000000000001</v>
      </c>
      <c r="E14" s="127"/>
      <c r="F14" s="128">
        <v>0.02</v>
      </c>
      <c r="G14" s="129">
        <f>D14+F14</f>
        <v>0.68320000000000003</v>
      </c>
      <c r="H14" s="132">
        <f>1/G14</f>
        <v>1.4637002341920373</v>
      </c>
      <c r="I14" s="132">
        <v>0.73750000000000004</v>
      </c>
      <c r="J14" s="123">
        <f t="shared" si="0"/>
        <v>0.10074576271186444</v>
      </c>
      <c r="K14" s="124"/>
    </row>
    <row r="15" spans="2:13" ht="15.5" x14ac:dyDescent="0.35">
      <c r="B15" s="117" t="s">
        <v>71</v>
      </c>
      <c r="C15" s="125">
        <f t="shared" si="1"/>
        <v>7.0354000000000001</v>
      </c>
      <c r="D15" s="126">
        <v>7.1353999999999997</v>
      </c>
      <c r="E15" s="134"/>
      <c r="F15" s="128">
        <v>0.1</v>
      </c>
      <c r="G15" s="129">
        <f t="shared" ref="G15:G43" si="3">D15-F15</f>
        <v>7.0354000000000001</v>
      </c>
      <c r="H15" s="132">
        <f t="shared" si="2"/>
        <v>7.0354000000000001</v>
      </c>
      <c r="I15" s="132">
        <v>6.5747999999999998</v>
      </c>
      <c r="J15" s="123">
        <f t="shared" si="0"/>
        <v>-8.526495102512624E-2</v>
      </c>
      <c r="K15" s="124"/>
    </row>
    <row r="16" spans="2:13" ht="15.5" x14ac:dyDescent="0.35">
      <c r="B16" s="117" t="s">
        <v>72</v>
      </c>
      <c r="C16" s="125">
        <f t="shared" si="1"/>
        <v>6.9939999999999998</v>
      </c>
      <c r="D16" s="126">
        <v>7.1239999999999997</v>
      </c>
      <c r="E16" s="134"/>
      <c r="F16" s="128">
        <v>0.13</v>
      </c>
      <c r="G16" s="129">
        <f t="shared" si="3"/>
        <v>6.9939999999999998</v>
      </c>
      <c r="H16" s="132">
        <f t="shared" si="2"/>
        <v>6.9939999999999998</v>
      </c>
      <c r="I16" s="132">
        <v>6.5807000000000002</v>
      </c>
      <c r="J16" s="123">
        <f t="shared" si="0"/>
        <v>-8.2559606120929302E-2</v>
      </c>
      <c r="K16" s="124"/>
    </row>
    <row r="17" spans="2:28" ht="15.5" x14ac:dyDescent="0.35">
      <c r="B17" s="117" t="s">
        <v>73</v>
      </c>
      <c r="C17" s="125">
        <f t="shared" si="1"/>
        <v>16</v>
      </c>
      <c r="D17" s="126">
        <v>16.2</v>
      </c>
      <c r="E17" s="127"/>
      <c r="F17" s="128">
        <v>0.2</v>
      </c>
      <c r="G17" s="129">
        <f t="shared" si="3"/>
        <v>16</v>
      </c>
      <c r="H17" s="132">
        <f t="shared" si="2"/>
        <v>16</v>
      </c>
      <c r="I17" s="132">
        <v>5.8</v>
      </c>
      <c r="J17" s="123">
        <f t="shared" si="0"/>
        <v>-1.7931034482758619</v>
      </c>
      <c r="K17" s="124"/>
    </row>
    <row r="18" spans="2:28" ht="15.5" x14ac:dyDescent="0.35">
      <c r="B18" s="117" t="s">
        <v>74</v>
      </c>
      <c r="C18" s="125">
        <f>H18</f>
        <v>34.136000000000003</v>
      </c>
      <c r="D18" s="126">
        <v>34.286000000000001</v>
      </c>
      <c r="E18" s="127"/>
      <c r="F18" s="128">
        <v>0.15</v>
      </c>
      <c r="G18" s="129">
        <f>D18-F18</f>
        <v>34.136000000000003</v>
      </c>
      <c r="H18" s="132">
        <f t="shared" si="2"/>
        <v>34.136000000000003</v>
      </c>
      <c r="I18" s="132">
        <v>6.9397000000000002</v>
      </c>
      <c r="J18" s="123">
        <f t="shared" si="0"/>
        <v>-3.9405593901753675</v>
      </c>
      <c r="K18" s="124"/>
    </row>
    <row r="19" spans="2:28" ht="15.5" x14ac:dyDescent="0.35">
      <c r="B19" s="117" t="s">
        <v>75</v>
      </c>
      <c r="C19" s="125">
        <f t="shared" si="1"/>
        <v>3.9298000000000002</v>
      </c>
      <c r="D19" s="126">
        <v>4.0198</v>
      </c>
      <c r="E19" s="134"/>
      <c r="F19" s="128">
        <v>0.09</v>
      </c>
      <c r="G19" s="129">
        <f t="shared" si="3"/>
        <v>3.9298000000000002</v>
      </c>
      <c r="H19" s="132">
        <f t="shared" si="2"/>
        <v>3.9298000000000002</v>
      </c>
      <c r="I19" s="132">
        <v>3.7557999999999998</v>
      </c>
      <c r="J19" s="123">
        <f t="shared" si="0"/>
        <v>-7.029128281591146E-2</v>
      </c>
      <c r="K19" s="124"/>
    </row>
    <row r="20" spans="2:28" ht="15.5" x14ac:dyDescent="0.35">
      <c r="B20" s="117" t="s">
        <v>76</v>
      </c>
      <c r="C20" s="125">
        <f>H20</f>
        <v>10.4351</v>
      </c>
      <c r="D20" s="126">
        <v>10.575100000000001</v>
      </c>
      <c r="E20" s="134"/>
      <c r="F20" s="128">
        <v>0.14000000000000001</v>
      </c>
      <c r="G20" s="129">
        <f t="shared" si="3"/>
        <v>10.4351</v>
      </c>
      <c r="H20" s="132">
        <f t="shared" si="2"/>
        <v>10.4351</v>
      </c>
      <c r="I20" s="132">
        <v>8.5128000000000004</v>
      </c>
      <c r="J20" s="123">
        <f t="shared" si="0"/>
        <v>-0.24225871628606338</v>
      </c>
      <c r="K20" s="124"/>
    </row>
    <row r="21" spans="2:28" ht="15.5" x14ac:dyDescent="0.35">
      <c r="B21" s="117" t="s">
        <v>77</v>
      </c>
      <c r="C21" s="118">
        <f t="shared" si="1"/>
        <v>126.6</v>
      </c>
      <c r="D21" s="126">
        <v>129.19999999999999</v>
      </c>
      <c r="E21" s="134"/>
      <c r="F21" s="128">
        <v>2.6</v>
      </c>
      <c r="G21" s="129">
        <f t="shared" si="3"/>
        <v>126.6</v>
      </c>
      <c r="H21" s="132">
        <f t="shared" si="2"/>
        <v>126.6</v>
      </c>
      <c r="I21" s="132">
        <v>109.9</v>
      </c>
      <c r="J21" s="123">
        <f t="shared" si="0"/>
        <v>-0.1756141947224748</v>
      </c>
      <c r="K21" s="124"/>
    </row>
    <row r="22" spans="2:28" ht="15.5" x14ac:dyDescent="0.35">
      <c r="B22" s="117" t="s">
        <v>78</v>
      </c>
      <c r="C22" s="118">
        <f t="shared" si="1"/>
        <v>605.90890000000002</v>
      </c>
      <c r="D22" s="126">
        <v>605.90890000000002</v>
      </c>
      <c r="E22" s="138"/>
      <c r="F22" s="139">
        <v>0</v>
      </c>
      <c r="G22" s="140">
        <f t="shared" si="3"/>
        <v>605.90890000000002</v>
      </c>
      <c r="H22" s="130">
        <f t="shared" si="2"/>
        <v>605.90890000000002</v>
      </c>
      <c r="I22" s="130">
        <v>470</v>
      </c>
      <c r="J22" s="123">
        <f t="shared" si="0"/>
        <v>-0.28916787234042557</v>
      </c>
      <c r="K22" s="124"/>
    </row>
    <row r="23" spans="2:28" ht="15.5" x14ac:dyDescent="0.35">
      <c r="B23" s="117" t="s">
        <v>79</v>
      </c>
      <c r="C23" s="118">
        <f t="shared" si="1"/>
        <v>82.08</v>
      </c>
      <c r="D23" s="126">
        <v>84.08</v>
      </c>
      <c r="E23" s="134"/>
      <c r="F23" s="128">
        <v>2</v>
      </c>
      <c r="G23" s="129">
        <f t="shared" si="3"/>
        <v>82.08</v>
      </c>
      <c r="H23" s="132">
        <f t="shared" si="2"/>
        <v>82.08</v>
      </c>
      <c r="I23" s="132">
        <v>73.930000000000007</v>
      </c>
      <c r="J23" s="123">
        <f t="shared" si="0"/>
        <v>-0.13729203300419301</v>
      </c>
      <c r="K23" s="124"/>
      <c r="AB23" s="141"/>
    </row>
    <row r="24" spans="2:28" ht="15.5" x14ac:dyDescent="0.35">
      <c r="B24" s="142" t="s">
        <v>80</v>
      </c>
      <c r="C24" s="118">
        <f t="shared" si="1"/>
        <v>108.0746</v>
      </c>
      <c r="D24" s="126">
        <v>109.6746</v>
      </c>
      <c r="E24" s="134"/>
      <c r="F24" s="128">
        <v>1.6</v>
      </c>
      <c r="G24" s="129">
        <f t="shared" si="3"/>
        <v>108.0746</v>
      </c>
      <c r="H24" s="132">
        <f t="shared" si="2"/>
        <v>108.0746</v>
      </c>
      <c r="I24" s="132">
        <v>99.93</v>
      </c>
      <c r="J24" s="123">
        <f t="shared" si="0"/>
        <v>-9.7514259981987303E-2</v>
      </c>
      <c r="K24" s="124"/>
    </row>
    <row r="25" spans="2:28" ht="15.5" x14ac:dyDescent="0.35">
      <c r="B25" s="117" t="s">
        <v>81</v>
      </c>
      <c r="C25" s="125">
        <f t="shared" si="1"/>
        <v>3.5976999999999997</v>
      </c>
      <c r="D25" s="126">
        <v>3.6726999999999999</v>
      </c>
      <c r="E25" s="127"/>
      <c r="F25" s="128">
        <v>7.4999999999999997E-2</v>
      </c>
      <c r="G25" s="129">
        <f t="shared" si="3"/>
        <v>3.5976999999999997</v>
      </c>
      <c r="H25" s="132">
        <f t="shared" si="2"/>
        <v>3.5976999999999997</v>
      </c>
      <c r="I25" s="132">
        <v>3.6728000000000001</v>
      </c>
      <c r="J25" s="123">
        <f t="shared" si="0"/>
        <v>2.7227183620183791E-5</v>
      </c>
      <c r="K25" s="124"/>
    </row>
    <row r="26" spans="2:28" ht="15.5" x14ac:dyDescent="0.35">
      <c r="B26" s="117" t="s">
        <v>82</v>
      </c>
      <c r="C26" s="125">
        <f t="shared" si="1"/>
        <v>1.2902</v>
      </c>
      <c r="D26" s="126">
        <v>1.3202</v>
      </c>
      <c r="E26" s="127"/>
      <c r="F26" s="128">
        <v>0.03</v>
      </c>
      <c r="G26" s="129">
        <f t="shared" si="3"/>
        <v>1.2902</v>
      </c>
      <c r="H26" s="132">
        <f t="shared" si="2"/>
        <v>1.2902</v>
      </c>
      <c r="I26" s="132">
        <v>1.3382000000000001</v>
      </c>
      <c r="J26" s="123">
        <f t="shared" si="0"/>
        <v>1.3450904199671211E-2</v>
      </c>
      <c r="K26" s="124"/>
    </row>
    <row r="27" spans="2:28" ht="15.5" x14ac:dyDescent="0.35">
      <c r="B27" s="117" t="s">
        <v>83</v>
      </c>
      <c r="C27" s="118">
        <f>H27</f>
        <v>3632.03</v>
      </c>
      <c r="D27" s="126">
        <v>3668.03</v>
      </c>
      <c r="E27" s="134"/>
      <c r="F27" s="128">
        <v>36</v>
      </c>
      <c r="G27" s="129">
        <f t="shared" si="3"/>
        <v>3632.03</v>
      </c>
      <c r="H27" s="132">
        <f t="shared" si="2"/>
        <v>3632.03</v>
      </c>
      <c r="I27" s="132">
        <v>3692</v>
      </c>
      <c r="J27" s="123">
        <f t="shared" si="0"/>
        <v>6.4924160346695016E-3</v>
      </c>
      <c r="K27" s="124"/>
    </row>
    <row r="28" spans="2:28" ht="15.5" x14ac:dyDescent="0.35">
      <c r="B28" s="117" t="s">
        <v>84</v>
      </c>
      <c r="C28" s="118">
        <f t="shared" si="1"/>
        <v>289.66000000000003</v>
      </c>
      <c r="D28" s="126">
        <v>293.66000000000003</v>
      </c>
      <c r="E28" s="134"/>
      <c r="F28" s="128">
        <v>4</v>
      </c>
      <c r="G28" s="129">
        <f t="shared" si="3"/>
        <v>289.66000000000003</v>
      </c>
      <c r="H28" s="132">
        <f t="shared" si="2"/>
        <v>289.66000000000003</v>
      </c>
      <c r="I28" s="132">
        <v>184.8</v>
      </c>
      <c r="J28" s="123">
        <f t="shared" si="0"/>
        <v>-0.58906926406926408</v>
      </c>
      <c r="K28" s="124"/>
    </row>
    <row r="29" spans="2:28" ht="15.5" x14ac:dyDescent="0.35">
      <c r="B29" s="117" t="s">
        <v>85</v>
      </c>
      <c r="C29" s="125">
        <f t="shared" si="1"/>
        <v>3.6936999999999998</v>
      </c>
      <c r="D29" s="126">
        <v>3.7887</v>
      </c>
      <c r="E29" s="134"/>
      <c r="F29" s="128">
        <v>9.5000000000000001E-2</v>
      </c>
      <c r="G29" s="129">
        <f t="shared" si="3"/>
        <v>3.6936999999999998</v>
      </c>
      <c r="H29" s="132">
        <f t="shared" si="2"/>
        <v>3.6936999999999998</v>
      </c>
      <c r="I29" s="132">
        <v>3.3174000000000001</v>
      </c>
      <c r="J29" s="123">
        <f t="shared" si="0"/>
        <v>-0.14206909025140163</v>
      </c>
      <c r="K29" s="124"/>
    </row>
    <row r="30" spans="2:28" ht="15.5" x14ac:dyDescent="0.35">
      <c r="B30" s="117" t="s">
        <v>86</v>
      </c>
      <c r="C30" s="118">
        <f t="shared" si="1"/>
        <v>2660.64</v>
      </c>
      <c r="D30" s="126">
        <v>2730.64</v>
      </c>
      <c r="E30" s="134"/>
      <c r="F30" s="128">
        <v>70</v>
      </c>
      <c r="G30" s="129">
        <f t="shared" si="3"/>
        <v>2660.64</v>
      </c>
      <c r="H30" s="132">
        <f>G30</f>
        <v>2660.64</v>
      </c>
      <c r="I30" s="132">
        <v>2314</v>
      </c>
      <c r="J30" s="123">
        <f t="shared" si="0"/>
        <v>-0.18005185825410538</v>
      </c>
      <c r="K30" s="124"/>
      <c r="L30" s="133"/>
    </row>
    <row r="31" spans="2:28" ht="15.5" x14ac:dyDescent="0.35">
      <c r="B31" s="117" t="s">
        <v>87</v>
      </c>
      <c r="C31" s="125">
        <f>H31</f>
        <v>13.296900000000001</v>
      </c>
      <c r="D31" s="126">
        <v>13.421900000000001</v>
      </c>
      <c r="E31" s="134"/>
      <c r="F31" s="128">
        <v>0.125</v>
      </c>
      <c r="G31" s="129">
        <f>D31-F31</f>
        <v>13.296900000000001</v>
      </c>
      <c r="H31" s="132">
        <f>G31</f>
        <v>13.296900000000001</v>
      </c>
      <c r="I31" s="132">
        <v>11.013199999999999</v>
      </c>
      <c r="J31" s="123">
        <f t="shared" si="0"/>
        <v>-0.21871027494279605</v>
      </c>
      <c r="K31" s="124"/>
      <c r="L31" s="133"/>
    </row>
    <row r="32" spans="2:28" ht="15.5" x14ac:dyDescent="0.35">
      <c r="B32" s="117" t="s">
        <v>88</v>
      </c>
      <c r="C32" s="125">
        <f>H32</f>
        <v>6.6986000000000008</v>
      </c>
      <c r="D32" s="126">
        <v>6.7986000000000004</v>
      </c>
      <c r="E32" s="134"/>
      <c r="F32" s="128">
        <v>0.1</v>
      </c>
      <c r="G32" s="129">
        <f t="shared" si="3"/>
        <v>6.6986000000000008</v>
      </c>
      <c r="H32" s="132">
        <f>G32</f>
        <v>6.6986000000000008</v>
      </c>
      <c r="I32" s="132">
        <v>6.7428999999999997</v>
      </c>
      <c r="J32" s="123">
        <f t="shared" si="0"/>
        <v>-8.2605407169023346E-3</v>
      </c>
      <c r="K32" s="124"/>
    </row>
    <row r="33" spans="2:22" ht="15.5" x14ac:dyDescent="0.35">
      <c r="B33" s="117" t="s">
        <v>89</v>
      </c>
      <c r="C33" s="125">
        <f t="shared" ref="C33:C43" si="4">H33</f>
        <v>45.449000000000005</v>
      </c>
      <c r="D33" s="126">
        <v>46.249000000000002</v>
      </c>
      <c r="E33" s="134"/>
      <c r="F33" s="128">
        <v>0.8</v>
      </c>
      <c r="G33" s="129">
        <f t="shared" si="3"/>
        <v>45.449000000000005</v>
      </c>
      <c r="H33" s="132">
        <f t="shared" si="2"/>
        <v>45.449000000000005</v>
      </c>
      <c r="I33" s="132">
        <v>39.700000000000003</v>
      </c>
      <c r="J33" s="123">
        <f t="shared" si="0"/>
        <v>-0.1649622166246851</v>
      </c>
      <c r="K33" s="124"/>
    </row>
    <row r="34" spans="2:22" ht="15.5" x14ac:dyDescent="0.35">
      <c r="B34" s="117" t="s">
        <v>90</v>
      </c>
      <c r="C34" s="118">
        <f t="shared" si="4"/>
        <v>595.41459999999995</v>
      </c>
      <c r="D34" s="126">
        <v>605.91459999999995</v>
      </c>
      <c r="E34" s="134"/>
      <c r="F34" s="128">
        <v>10.5</v>
      </c>
      <c r="G34" s="129">
        <f t="shared" si="3"/>
        <v>595.41459999999995</v>
      </c>
      <c r="H34" s="132">
        <f t="shared" si="2"/>
        <v>595.41459999999995</v>
      </c>
      <c r="I34" s="132">
        <v>550.59699999999998</v>
      </c>
      <c r="J34" s="123">
        <f t="shared" si="0"/>
        <v>-0.10046840066327999</v>
      </c>
      <c r="K34" s="124"/>
    </row>
    <row r="35" spans="2:22" ht="15.5" x14ac:dyDescent="0.35">
      <c r="B35" s="117" t="s">
        <v>91</v>
      </c>
      <c r="C35" s="136">
        <f t="shared" si="4"/>
        <v>4.5151000000000003</v>
      </c>
      <c r="D35" s="126">
        <v>4.5951000000000004</v>
      </c>
      <c r="E35" s="134"/>
      <c r="F35" s="134">
        <v>0.08</v>
      </c>
      <c r="G35" s="136">
        <f t="shared" si="3"/>
        <v>4.5151000000000003</v>
      </c>
      <c r="H35" s="132">
        <f t="shared" si="2"/>
        <v>4.5151000000000003</v>
      </c>
      <c r="I35" s="132">
        <v>4.0871000000000004</v>
      </c>
      <c r="J35" s="137">
        <f t="shared" si="0"/>
        <v>-0.12429350884490224</v>
      </c>
      <c r="K35" s="124"/>
      <c r="U35" s="143"/>
    </row>
    <row r="36" spans="2:22" ht="15.5" x14ac:dyDescent="0.35">
      <c r="B36" s="117" t="s">
        <v>92</v>
      </c>
      <c r="C36" s="144">
        <f t="shared" si="4"/>
        <v>22307.972699999998</v>
      </c>
      <c r="D36" s="126">
        <v>22907.972699999998</v>
      </c>
      <c r="E36" s="134"/>
      <c r="F36" s="128">
        <v>600</v>
      </c>
      <c r="G36" s="129">
        <f t="shared" si="3"/>
        <v>22307.972699999998</v>
      </c>
      <c r="H36" s="132">
        <f t="shared" si="2"/>
        <v>22307.972699999998</v>
      </c>
      <c r="I36" s="132">
        <v>10040.459000000001</v>
      </c>
      <c r="J36" s="123">
        <f t="shared" si="0"/>
        <v>-1.2815662809837673</v>
      </c>
      <c r="K36" s="124"/>
      <c r="V36" s="143"/>
    </row>
    <row r="37" spans="2:22" ht="15.5" x14ac:dyDescent="0.35">
      <c r="B37" s="117" t="s">
        <v>93</v>
      </c>
      <c r="C37" s="118">
        <f t="shared" si="4"/>
        <v>40.010000000000005</v>
      </c>
      <c r="D37" s="126">
        <v>41.31</v>
      </c>
      <c r="E37" s="134"/>
      <c r="F37" s="128">
        <v>1.3</v>
      </c>
      <c r="G37" s="129">
        <f t="shared" si="3"/>
        <v>40.010000000000005</v>
      </c>
      <c r="H37" s="132">
        <f t="shared" si="2"/>
        <v>40.010000000000005</v>
      </c>
      <c r="I37" s="132">
        <v>28.459</v>
      </c>
      <c r="J37" s="123">
        <f t="shared" si="0"/>
        <v>-0.45156189606100011</v>
      </c>
      <c r="K37" s="124"/>
    </row>
    <row r="38" spans="2:22" ht="15.5" x14ac:dyDescent="0.35">
      <c r="B38" s="117" t="s">
        <v>94</v>
      </c>
      <c r="C38" s="125">
        <f t="shared" si="4"/>
        <v>2.625</v>
      </c>
      <c r="D38" s="126">
        <v>2.7</v>
      </c>
      <c r="E38" s="134"/>
      <c r="F38" s="128">
        <v>7.4999999999999997E-2</v>
      </c>
      <c r="G38" s="129">
        <f t="shared" si="3"/>
        <v>2.625</v>
      </c>
      <c r="H38" s="132">
        <f t="shared" si="2"/>
        <v>2.625</v>
      </c>
      <c r="I38" s="132">
        <v>2.7</v>
      </c>
      <c r="J38" s="123">
        <f t="shared" si="0"/>
        <v>0</v>
      </c>
      <c r="K38" s="124"/>
    </row>
    <row r="39" spans="2:22" ht="15.5" x14ac:dyDescent="0.35">
      <c r="B39" s="117" t="s">
        <v>95</v>
      </c>
      <c r="C39" s="118">
        <f>H39</f>
        <v>3161</v>
      </c>
      <c r="D39" s="126">
        <v>3200</v>
      </c>
      <c r="E39" s="134"/>
      <c r="F39" s="128">
        <v>39</v>
      </c>
      <c r="G39" s="129">
        <f t="shared" si="3"/>
        <v>3161</v>
      </c>
      <c r="H39" s="132">
        <f t="shared" si="2"/>
        <v>3161</v>
      </c>
      <c r="I39" s="132">
        <v>1312</v>
      </c>
      <c r="J39" s="123">
        <f t="shared" si="0"/>
        <v>-1.4390243902439024</v>
      </c>
      <c r="K39" s="124"/>
    </row>
    <row r="40" spans="2:22" ht="15.5" x14ac:dyDescent="0.35">
      <c r="B40" s="117" t="s">
        <v>96</v>
      </c>
      <c r="C40" s="118">
        <f t="shared" si="4"/>
        <v>56.805</v>
      </c>
      <c r="D40" s="126">
        <v>58.314999999999998</v>
      </c>
      <c r="E40" s="134"/>
      <c r="F40" s="128">
        <v>1.51</v>
      </c>
      <c r="G40" s="129">
        <f t="shared" si="3"/>
        <v>56.805</v>
      </c>
      <c r="H40" s="132">
        <f t="shared" si="2"/>
        <v>56.805</v>
      </c>
      <c r="I40" s="132">
        <v>48.14</v>
      </c>
      <c r="J40" s="123">
        <f t="shared" si="0"/>
        <v>-0.2113626921479019</v>
      </c>
      <c r="K40" s="124"/>
    </row>
    <row r="41" spans="2:22" ht="15.5" x14ac:dyDescent="0.35">
      <c r="B41" s="117" t="s">
        <v>97</v>
      </c>
      <c r="C41" s="118">
        <f t="shared" si="4"/>
        <v>24976</v>
      </c>
      <c r="D41" s="126">
        <v>25376</v>
      </c>
      <c r="E41" s="134"/>
      <c r="F41" s="128">
        <v>400</v>
      </c>
      <c r="G41" s="129">
        <f t="shared" si="3"/>
        <v>24976</v>
      </c>
      <c r="H41" s="132">
        <f t="shared" si="2"/>
        <v>24976</v>
      </c>
      <c r="I41" s="132">
        <v>23160</v>
      </c>
      <c r="J41" s="123">
        <f t="shared" si="0"/>
        <v>-9.5682210708117443E-2</v>
      </c>
      <c r="K41" s="124"/>
    </row>
    <row r="42" spans="2:22" ht="15.5" x14ac:dyDescent="0.35">
      <c r="B42" s="117" t="s">
        <v>98</v>
      </c>
      <c r="C42" s="125">
        <f t="shared" si="4"/>
        <v>7.6704000000000008</v>
      </c>
      <c r="D42" s="126">
        <v>7.7704000000000004</v>
      </c>
      <c r="E42" s="134"/>
      <c r="F42" s="128">
        <v>0.1</v>
      </c>
      <c r="G42" s="129">
        <f t="shared" si="3"/>
        <v>7.6704000000000008</v>
      </c>
      <c r="H42" s="132">
        <f t="shared" si="2"/>
        <v>7.6704000000000008</v>
      </c>
      <c r="I42" s="132">
        <v>7.7507000000000001</v>
      </c>
      <c r="J42" s="123">
        <f t="shared" si="0"/>
        <v>-2.5417059104339314E-3</v>
      </c>
      <c r="K42" s="124"/>
    </row>
    <row r="43" spans="2:22" ht="15.5" x14ac:dyDescent="0.35">
      <c r="B43" s="117" t="s">
        <v>99</v>
      </c>
      <c r="C43" s="125">
        <f t="shared" si="4"/>
        <v>3.6806999999999999</v>
      </c>
      <c r="D43" s="126">
        <v>3.7557</v>
      </c>
      <c r="E43" s="134"/>
      <c r="F43" s="128">
        <v>7.4999999999999997E-2</v>
      </c>
      <c r="G43" s="129">
        <f t="shared" si="3"/>
        <v>3.6806999999999999</v>
      </c>
      <c r="H43" s="132">
        <f t="shared" si="2"/>
        <v>3.6806999999999999</v>
      </c>
      <c r="I43" s="132">
        <v>3.7504</v>
      </c>
      <c r="J43" s="123">
        <f t="shared" si="0"/>
        <v>-1.4131825938566772E-3</v>
      </c>
      <c r="K43" s="124"/>
    </row>
  </sheetData>
  <mergeCells count="1">
    <mergeCell ref="F4:G4"/>
  </mergeCells>
  <conditionalFormatting sqref="C7">
    <cfRule type="cellIs" dxfId="71" priority="72" operator="lessThan">
      <formula>0.8</formula>
    </cfRule>
    <cfRule type="cellIs" dxfId="72" priority="73" operator="greaterThan">
      <formula>0.95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0.8</formula>
    </cfRule>
    <cfRule type="cellIs" dxfId="66" priority="67" operator="greaterThan">
      <formula>0.9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</formula>
    </cfRule>
    <cfRule type="cellIs" dxfId="60" priority="61" operator="greaterThan">
      <formula>1.4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16</formula>
    </cfRule>
  </conditionalFormatting>
  <conditionalFormatting sqref="C18">
    <cfRule type="cellIs" dxfId="50" priority="51" operator="lessThan">
      <formula>26</formula>
    </cfRule>
    <cfRule type="cellIs" dxfId="51" priority="52" operator="greaterThan">
      <formula>35</formula>
    </cfRule>
  </conditionalFormatting>
  <conditionalFormatting sqref="C19">
    <cfRule type="cellIs" dxfId="48" priority="49" operator="lessThan">
      <formula>3.72</formula>
    </cfRule>
    <cfRule type="cellIs" dxfId="49" priority="50" operator="greaterThan">
      <formula>4.5</formula>
    </cfRule>
  </conditionalFormatting>
  <conditionalFormatting sqref="C20">
    <cfRule type="cellIs" dxfId="46" priority="47" operator="lessThan">
      <formula>9.7</formula>
    </cfRule>
    <cfRule type="cellIs" dxfId="47" priority="48" operator="greaterThan">
      <formula>11.5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585</formula>
    </cfRule>
    <cfRule type="cellIs" dxfId="43" priority="44" operator="greaterThan">
      <formula>627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83</formula>
    </cfRule>
  </conditionalFormatting>
  <conditionalFormatting sqref="C24">
    <cfRule type="cellIs" dxfId="39" priority="39" operator="lessThan">
      <formula>104</formula>
    </cfRule>
    <cfRule type="cellIs" dxfId="38" priority="40" operator="greaterThan">
      <formula>114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575</formula>
    </cfRule>
    <cfRule type="cellIs" dxfId="18" priority="20" operator="greaterThan">
      <formula>616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38</formula>
    </cfRule>
    <cfRule type="cellIs" dxfId="13" priority="16" operator="greaterThan">
      <formula>40.5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3100</formula>
    </cfRule>
    <cfRule type="cellIs" dxfId="9" priority="12" operator="greaterThan">
      <formula>3300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Olumide, Blessing B</dc:creator>
  <cp:lastModifiedBy>Olumide, Blessing B</cp:lastModifiedBy>
  <dcterms:created xsi:type="dcterms:W3CDTF">2024-11-19T09:13:22Z</dcterms:created>
  <dcterms:modified xsi:type="dcterms:W3CDTF">2024-11-19T09:15:24Z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2024-11-19T09:15:03Z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b9e3bae2-bc7a-45d9-b152-7d576934fbcb</vt:lpwstr>
  </property>
  <property fmtid="{D5CDD505-2E9C-101B-9397-08002B2CF9AE}" pid="8" name="MSIP_Label_027a3850-2850-457c-8efb-fdd5fa4d27d3_ContentBits">
    <vt:lpwstr>0</vt:lpwstr>
  </property>
</Properties>
</file>